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maryelliot/Downloads/"/>
    </mc:Choice>
  </mc:AlternateContent>
  <xr:revisionPtr revIDLastSave="0" documentId="13_ncr:1_{ECBB7E69-9B2A-8349-9793-7274C2325673}" xr6:coauthVersionLast="47" xr6:coauthVersionMax="47" xr10:uidLastSave="{00000000-0000-0000-0000-000000000000}"/>
  <bookViews>
    <workbookView xWindow="0" yWindow="500" windowWidth="28800" windowHeight="16260" tabRatio="500" activeTab="2" xr2:uid="{00000000-000D-0000-FFFF-FFFF00000000}"/>
  </bookViews>
  <sheets>
    <sheet name="Program Data" sheetId="2" r:id="rId1"/>
    <sheet name="1. Immunization" sheetId="3" r:id="rId2"/>
    <sheet name="2. Vitamin A-Deworming" sheetId="4" r:id="rId3"/>
    <sheet name="3. Maternal-Newborn Care" sheetId="5" r:id="rId4"/>
    <sheet name="4. Family Planning" sheetId="6" r:id="rId5"/>
    <sheet name="5. Mental Health (DALYs)" sheetId="7" r:id="rId6"/>
    <sheet name="Summary" sheetId="8" r:id="rId7"/>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22" i="8" l="1"/>
  <c r="D14" i="5"/>
  <c r="C14" i="5"/>
  <c r="B14" i="5"/>
  <c r="D13" i="4"/>
  <c r="C13" i="4"/>
  <c r="B13" i="4"/>
  <c r="D20" i="3"/>
  <c r="D24" i="3" s="1"/>
  <c r="C20" i="3"/>
  <c r="C24" i="3" s="1"/>
  <c r="B20" i="3"/>
  <c r="B24" i="3" s="1"/>
  <c r="N15" i="2"/>
  <c r="B6" i="7" s="1"/>
  <c r="N14" i="2"/>
  <c r="B5" i="7" s="1"/>
  <c r="N13" i="2"/>
  <c r="B7" i="3" s="1"/>
  <c r="N12" i="2"/>
  <c r="B6" i="3" s="1"/>
  <c r="N11" i="2"/>
  <c r="B5" i="3" s="1"/>
  <c r="N10" i="2"/>
  <c r="B4" i="4" s="1"/>
  <c r="N9" i="2"/>
  <c r="B4" i="6" s="1"/>
  <c r="N8" i="2"/>
  <c r="N7" i="2"/>
  <c r="B5" i="5" s="1"/>
  <c r="N6" i="2"/>
  <c r="B4" i="5" s="1"/>
  <c r="N5" i="2"/>
  <c r="B4" i="3" s="1"/>
  <c r="N4" i="2"/>
  <c r="B24" i="8" l="1"/>
  <c r="B23" i="8"/>
  <c r="B25" i="8" s="1"/>
  <c r="B11" i="7"/>
  <c r="B14" i="7" s="1"/>
  <c r="B17" i="7" s="1"/>
  <c r="B20" i="7" s="1"/>
  <c r="B31" i="8" s="1"/>
  <c r="C11" i="7"/>
  <c r="C14" i="7" s="1"/>
  <c r="C17" i="7" s="1"/>
  <c r="C20" i="7" s="1"/>
  <c r="C31" i="8" s="1"/>
  <c r="D11" i="7"/>
  <c r="D14" i="7" s="1"/>
  <c r="D17" i="7" s="1"/>
  <c r="D20" i="7" s="1"/>
  <c r="D31" i="8" s="1"/>
  <c r="B23" i="7"/>
  <c r="D14" i="3"/>
  <c r="B14" i="3"/>
  <c r="C14" i="3"/>
  <c r="D9" i="4"/>
  <c r="D16" i="4" s="1"/>
  <c r="D19" i="4" s="1"/>
  <c r="D6" i="8" s="1"/>
  <c r="B9" i="4"/>
  <c r="B16" i="4" s="1"/>
  <c r="B19" i="4" s="1"/>
  <c r="B6" i="8" s="1"/>
  <c r="C9" i="4"/>
  <c r="C16" i="4" s="1"/>
  <c r="C19" i="4" s="1"/>
  <c r="C6" i="8" s="1"/>
  <c r="B9" i="6"/>
  <c r="B12" i="6" s="1"/>
  <c r="B15" i="6" s="1"/>
  <c r="B18" i="6" s="1"/>
  <c r="B22" i="6" s="1"/>
  <c r="B8" i="8" s="1"/>
  <c r="C9" i="6"/>
  <c r="C12" i="6" s="1"/>
  <c r="C15" i="6" s="1"/>
  <c r="C18" i="6" s="1"/>
  <c r="C22" i="6" s="1"/>
  <c r="C8" i="8" s="1"/>
  <c r="D9" i="6"/>
  <c r="D12" i="6" s="1"/>
  <c r="D15" i="6" s="1"/>
  <c r="D18" i="6" s="1"/>
  <c r="D22" i="6" s="1"/>
  <c r="D8" i="8" s="1"/>
  <c r="B10" i="5"/>
  <c r="B17" i="5" s="1"/>
  <c r="B20" i="5" s="1"/>
  <c r="B7" i="8" s="1"/>
  <c r="C10" i="5"/>
  <c r="C17" i="5" s="1"/>
  <c r="C20" i="5" s="1"/>
  <c r="C7" i="8" s="1"/>
  <c r="D10" i="5"/>
  <c r="D17" i="5" s="1"/>
  <c r="D20" i="5" s="1"/>
  <c r="D7" i="8" s="1"/>
  <c r="B12" i="3"/>
  <c r="B15" i="3" s="1"/>
  <c r="B26" i="3" s="1"/>
  <c r="B29" i="3" s="1"/>
  <c r="B5" i="8" s="1"/>
  <c r="B9" i="8" s="1"/>
  <c r="B12" i="8" s="1"/>
  <c r="C12" i="3"/>
  <c r="C15" i="3" s="1"/>
  <c r="C26" i="3" s="1"/>
  <c r="C29" i="3" s="1"/>
  <c r="C5" i="8" s="1"/>
  <c r="C9" i="8" s="1"/>
  <c r="C12" i="8" s="1"/>
  <c r="D12" i="3"/>
  <c r="D15" i="3" s="1"/>
  <c r="D26" i="3" s="1"/>
  <c r="D29" i="3" s="1"/>
  <c r="D5" i="8" s="1"/>
  <c r="D9" i="8" s="1"/>
  <c r="D12" i="8" s="1"/>
  <c r="B28" i="8" l="1"/>
  <c r="C28" i="8"/>
  <c r="D28" i="8"/>
  <c r="B24" i="7"/>
  <c r="B25" i="7" l="1"/>
  <c r="B32" i="8" s="1"/>
  <c r="C25" i="7"/>
  <c r="C32" i="8" s="1"/>
  <c r="D25" i="7"/>
  <c r="D32" i="8" s="1"/>
</calcChain>
</file>

<file path=xl/sharedStrings.xml><?xml version="1.0" encoding="utf-8"?>
<sst xmlns="http://schemas.openxmlformats.org/spreadsheetml/2006/main" count="196" uniqueCount="160">
  <si>
    <t>Program Service Data — Last Full Year</t>
  </si>
  <si>
    <t>Month/Service</t>
  </si>
  <si>
    <t>Jan</t>
  </si>
  <si>
    <t>Feb</t>
  </si>
  <si>
    <t>Mar</t>
  </si>
  <si>
    <t>April</t>
  </si>
  <si>
    <t>May</t>
  </si>
  <si>
    <t>June</t>
  </si>
  <si>
    <t>July</t>
  </si>
  <si>
    <t>Aug</t>
  </si>
  <si>
    <t>Sept</t>
  </si>
  <si>
    <t>Oct</t>
  </si>
  <si>
    <t>Nov</t>
  </si>
  <si>
    <t>Dec</t>
  </si>
  <si>
    <t>Total</t>
  </si>
  <si>
    <t>Out Patient</t>
  </si>
  <si>
    <t>Immunisation</t>
  </si>
  <si>
    <t>Antenatal (ANC)</t>
  </si>
  <si>
    <t>Postnatal/Maternity/deliveries</t>
  </si>
  <si>
    <t>Deaths (Stillbirth)</t>
  </si>
  <si>
    <t>Family planning</t>
  </si>
  <si>
    <t>Deworming and Vitamin A supplementation</t>
  </si>
  <si>
    <t>Immunisation Outreach Project</t>
  </si>
  <si>
    <t>Yellow Fever Vaccination</t>
  </si>
  <si>
    <t>HPV Vaccination</t>
  </si>
  <si>
    <t>Psychiatric OPD</t>
  </si>
  <si>
    <t>Total Patients Received</t>
  </si>
  <si>
    <t>1. Immunization — Cost-Effectiveness</t>
  </si>
  <si>
    <t>Program Reach Data (shared across scenarios)</t>
  </si>
  <si>
    <t>Routine Immunisation — annual total (facility register)</t>
  </si>
  <si>
    <t>Source: Program Data tab, "Immunisation" row total.</t>
  </si>
  <si>
    <t>Immunisation Outreach Project — annual total</t>
  </si>
  <si>
    <t>Concentrated in 3 months (Sept/Oct/Dec) — looks like campaign events, not routine repeat visits.</t>
  </si>
  <si>
    <t>Yellow Fever Vaccination (excluded — different disease/mortality profile)</t>
  </si>
  <si>
    <t>HPV Vaccination (excluded — different disease/mortality timeline)</t>
  </si>
  <si>
    <t>Scenario Assumptions &amp; Results</t>
  </si>
  <si>
    <t>Conservative</t>
  </si>
  <si>
    <t>Central</t>
  </si>
  <si>
    <t>Optimistic</t>
  </si>
  <si>
    <t>Notes / sources</t>
  </si>
  <si>
    <t>Avg. clinic contacts per fully-immunized child (routine channel)</t>
  </si>
  <si>
    <t>Estimated unique children — routine channel</t>
  </si>
  <si>
    <t>Outreach doses-to-unique-people ratio</t>
  </si>
  <si>
    <t>Estimated unique children — outreach channel</t>
  </si>
  <si>
    <t>Total estimated unique children reached</t>
  </si>
  <si>
    <t>Mortality Rate Inputs (under-5, all-cause)</t>
  </si>
  <si>
    <t>Unvaccinated under-5 mortality rate</t>
  </si>
  <si>
    <t>Vaccinated under-5 mortality rate</t>
  </si>
  <si>
    <t>Raw mortality risk gap (unvaccinated − vaccinated)</t>
  </si>
  <si>
    <t>Adjustment Factors</t>
  </si>
  <si>
    <t>% of raw mortality gap attributable to the vaccine itself (vs. confounding)</t>
  </si>
  <si>
    <t>Adjusted mortality risk reduction</t>
  </si>
  <si>
    <t>% of children who would NOT have been vaccinated anyway (counterfactual reach)</t>
  </si>
  <si>
    <t>Counterfactually-attributable children reached</t>
  </si>
  <si>
    <t>Results</t>
  </si>
  <si>
    <t>Estimated deaths averted — Immunization</t>
  </si>
  <si>
    <t>2. Vitamin A &amp; Deworming — Cost-Effectiveness</t>
  </si>
  <si>
    <t>Program Reach Data</t>
  </si>
  <si>
    <t>Deworming &amp; Vitamin A supplementation — annual total</t>
  </si>
  <si>
    <t>Source: Program Data tab. Single-month spikes (May, Dec) suggest mass campaign events.</t>
  </si>
  <si>
    <t>Doses-to-unique-people ratio</t>
  </si>
  <si>
    <t>Estimated unique children reached</t>
  </si>
  <si>
    <t>Baseline under-5 mortality risk (children not supplemented)</t>
  </si>
  <si>
    <t>Relative risk reduction from Vitamin A supplementation</t>
  </si>
  <si>
    <t>Cochrane meta-analysis (Imdad 2010): 24% all-cause under-5 mortality reduction, revised to 12% once the large DEVTA trial is included. Only the Vitamin A component is credited (weak evidence for deworming's mortality effect). Source: Imdad et al., BMJ 2011 / Cochrane 2022.</t>
  </si>
  <si>
    <t>Absolute mortality risk reduction</t>
  </si>
  <si>
    <t>% of children who would NOT have received Vitamin A elsewhere (counterfactual reach)</t>
  </si>
  <si>
    <t>Estimated deaths averted — Vitamin A</t>
  </si>
  <si>
    <t>3. Maternal &amp; Newborn Care — Cost-Effectiveness</t>
  </si>
  <si>
    <t>Antenatal Care (ANC) — annual visit total</t>
  </si>
  <si>
    <t>Informational only — repeat visits per pregnancy. Not used directly to avoid double-counting against deliveries.</t>
  </si>
  <si>
    <t>Postnatal/Maternity/Deliveries — annual total</t>
  </si>
  <si>
    <t>Used as the primary anchor: a delivery is close to a 1-per-woman event.</t>
  </si>
  <si>
    <t>Deliveries-to-unique-women ratio</t>
  </si>
  <si>
    <t>Accounts for possible repeat postnatal visits. PLACEHOLDER.</t>
  </si>
  <si>
    <t>Estimated unique births/deliveries assisted</t>
  </si>
  <si>
    <t>Baseline combined maternal + neonatal mortality risk per birth without skilled care</t>
  </si>
  <si>
    <t>PLACEHOLDER combining maternal mortality risk (Uganda MMR ~200–350/100,000, ~0.2–0.35%) with neonatal mortality risk (~20–30/1,000, ~2–3%). Replace with UDHS or district-specific data.</t>
  </si>
  <si>
    <t>Relative risk reduction from ANC + skilled delivery + postnatal care continuum</t>
  </si>
  <si>
    <t>Meta-analysis of linked ANC + skilled birth attendance + postnatal care programs found ~15–17% reduction in combined mortality risk (RR 0.83–0.85). Source: BMC Pregnancy &amp; Childbirth systematic review, 2015.</t>
  </si>
  <si>
    <t>% of women who would NOT have received this care elsewhere (counterfactual reach)</t>
  </si>
  <si>
    <t>Kept slightly higher than the other clinical modules — skilled emergency delivery care (managing obstructed labour, haemorrhage, etc.) has more consistently documented capacity/quality gaps at basic government health centers, which often lack full EmONC capability and refer complicated cases onward. PLACEHOLDER.</t>
  </si>
  <si>
    <t>Counterfactually-attributable births/women reached</t>
  </si>
  <si>
    <t>Estimated deaths averted — Maternal &amp; Newborn Care</t>
  </si>
  <si>
    <t>4. Family Planning — Cost-Effectiveness</t>
  </si>
  <si>
    <t>Family planning — annual visit total</t>
  </si>
  <si>
    <t>Source: Program Data tab. Mixes new and repeat clients across different methods.</t>
  </si>
  <si>
    <t>Avg. clinic visits per active FP client per year</t>
  </si>
  <si>
    <t>Estimated active FP clients / user-years</t>
  </si>
  <si>
    <t>Unintended pregnancies averted per user-year of modern contraception</t>
  </si>
  <si>
    <t>Estimated unintended pregnancies averted</t>
  </si>
  <si>
    <t>Maternal mortality risk per pregnancy (local context)</t>
  </si>
  <si>
    <t>Raw estimated maternal deaths averted (direct effect only)</t>
  </si>
  <si>
    <t>% of clients who would NOT have obtained contraception elsewhere (counterfactual reach)</t>
  </si>
  <si>
    <t>Counterfactually-attributable maternal deaths averted</t>
  </si>
  <si>
    <t>Captures only the direct effect of averting a maternal death per averted pregnancy — not indirect child-survival benefits from birth spacing or reduced unsafe-abortion mortality.</t>
  </si>
  <si>
    <t>Estimated deaths averted — Family Planning</t>
  </si>
  <si>
    <t>5. Mental Health — Cost-Effectiveness (DALYs Averted)</t>
  </si>
  <si>
    <t>This tab uses DALYs averted rather than deaths averted — Psychiatric OPD spans conditions (depression, anxiety, psychosis, epilepsy) where the health benefit is mostly about reduced disability, not prevented death, so a mortality-rate approach like the other four tabs would understate or misrepresent its value.</t>
  </si>
  <si>
    <t>Psychiatric OPD — annual visit total</t>
  </si>
  <si>
    <t>Source: Program Data tab.</t>
  </si>
  <si>
    <t>Total Patients Received — all services, annual total</t>
  </si>
  <si>
    <t>Used only to estimate what share of total operating cost is reasonably attributable to mental health services specifically.</t>
  </si>
  <si>
    <t>Avg. clinic visits per patient treated per year</t>
  </si>
  <si>
    <t>Conservative assumes a case mix weighted toward chronic conditions needing frequent follow-up (epilepsy, psychosis medication management); Optimistic assumes more short-course counseling. PLACEHOLDER.</t>
  </si>
  <si>
    <t>Estimated unique patients treated</t>
  </si>
  <si>
    <t>DALYs averted per patient treated</t>
  </si>
  <si>
    <t>Benchmarked against Founders Pledge (2019): Uganda-based group interpersonal psychotherapy for depression (StrongMinds) at roughly $377/DALY averted, at a reported cost of $63–170 per client — implying ~0.17–0.45 DALYs averted per client. Disease Control Priorities (2nd ed.) estimates conventional primary-care depression treatment at $478–$1,760/DALY, a less favorable benchmark. Set conservatively below the StrongMinds figures since general Psychiatric OPD likely treats a broader, more severe case mix. PLACEHOLDER.</t>
  </si>
  <si>
    <t>Raw DALYs averted</t>
  </si>
  <si>
    <t>% of patients who would NOT have received equivalent mental health care elsewhere (counterfactual reach)</t>
  </si>
  <si>
    <t>Set higher than the other four modules. Uganda's mental health services are heavily concentrated at national/regional referral hospitals; district health centers rarely offer functional mental health services, so this is less likely to be duplicated by the two nearby government health centers. Source: Frontiers in Health Services 2023 (rural Uganda). PLACEHOLDER.</t>
  </si>
  <si>
    <t>Counterfactually-attributable DALYs averted</t>
  </si>
  <si>
    <t>Estimated DALYs averted — Mental Health</t>
  </si>
  <si>
    <t>Cost-Effectiveness</t>
  </si>
  <si>
    <t>Psychiatric OPD share of total patients received</t>
  </si>
  <si>
    <t>Used to derive the cost allocation below.</t>
  </si>
  <si>
    <t>Cost allocated to Mental Health services (USD)</t>
  </si>
  <si>
    <t>(Psychiatric OPD share above) × (TOTAL attributable program cost from the Summary tab's Cost Basis section). This is a rough proxy, not a real budget line — replace with actual program-level cost data if you track it. Because this draws from the same total cost used in the Summary tab's cost-per-death-averted figure, that cost is counted toward both this tab and the Summary tab; see the Read Me for why that's treated as acceptable (DALYs and deaths averted are different metrics, not summed together).</t>
  </si>
  <si>
    <t>Cost per DALY averted (USD)</t>
  </si>
  <si>
    <t>For reference: Founders Pledge's StrongMinds (Uganda) estimate is ~$377/DALY averted; Disease Control Priorities benchmarks conventional depression treatment at $478–$1,760/DALY. A result below ~$377 compares favorably to the best-evidenced low-cost model.</t>
  </si>
  <si>
    <t>Program-Wide Cost-Effectiveness Summary</t>
  </si>
  <si>
    <t>Estimated Deaths Averted by Service Line</t>
  </si>
  <si>
    <t>Immunization</t>
  </si>
  <si>
    <t>Vitamin A &amp; Deworming</t>
  </si>
  <si>
    <t>Maternal &amp; Newborn Care</t>
  </si>
  <si>
    <t>Family Planning</t>
  </si>
  <si>
    <t>TOTAL estimated deaths averted (all modules, unadjusted for overlap)</t>
  </si>
  <si>
    <t>PLACEHOLDER. E.g. children who received both routine immunization and Vitamin A, or women who received both maternal care and family planning.</t>
  </si>
  <si>
    <t>Adjusted total deaths averted</t>
  </si>
  <si>
    <t>Cost Basis (Annex 1 — Program Cost Report, USD, FY, $1 = UGX 3,445)</t>
  </si>
  <si>
    <t>Mpunde Health Centre Costs — direct (Personnel + Drug Purchases + Other Costs)</t>
  </si>
  <si>
    <t>ETH-Uganda General Costs — org-wide overhead, total</t>
  </si>
  <si>
    <t>Org-wide "Other Costs" (Software, Advertising, Admin, Capacity Building) — total</t>
  </si>
  <si>
    <t>Other programs' direct costs (for overhead-allocation denominator only — not counted toward this model's cost)</t>
  </si>
  <si>
    <t xml:space="preserve">  Menstrual Dignity Project — direct costs</t>
  </si>
  <si>
    <t xml:space="preserve">  Mpunde Education Initiative — direct costs</t>
  </si>
  <si>
    <t xml:space="preserve">  Global Health Experiential Fellowship/Research — direct costs</t>
  </si>
  <si>
    <t>Health Centre share of total direct program costs</t>
  </si>
  <si>
    <t>Used to allocate shared overhead proportionally across programs.</t>
  </si>
  <si>
    <t>Allocated share of General overhead</t>
  </si>
  <si>
    <t>Allocated share of org-wide Other Costs</t>
  </si>
  <si>
    <t>TOTAL attributable program cost (Health Centre + allocated overhead)</t>
  </si>
  <si>
    <t>Overall Cost-Effectiveness (Mortality-Based Modules)</t>
  </si>
  <si>
    <t>Cost per death averted (USD)</t>
  </si>
  <si>
    <t>Mental Health (Tracked Separately — DALYs, Not Deaths)</t>
  </si>
  <si>
    <t>See "5. Mental Health (DALYs)" tab. Not included in the deaths-averted totals above — DALYs and deaths averted are different units and should not be summed.</t>
  </si>
  <si>
    <t>Cost per DALY averted — Mental Health</t>
  </si>
  <si>
    <t>Excluded From This Model</t>
  </si>
  <si>
    <t>GiveWell estimates ~3%–8% for comparable high-burden settings. 14.2% was the original online estimate — upper-bound input here.</t>
  </si>
  <si>
    <t>Observational comparisons mix true vaccine effect with selection bias.</t>
  </si>
  <si>
    <t>Full UNEPI primary series = ~5–6 contacts by 18 months.</t>
  </si>
  <si>
    <t>Campaign events are more likely one dose per person.</t>
  </si>
  <si>
    <t>Campaign-style delivery.</t>
  </si>
  <si>
    <t>Reuses the same baseline range as the Immunization tab.</t>
  </si>
  <si>
    <t>Estimates; intended to reflect that Buyende district now has two government health centers in addition to this clinic. Routine immunization, ANC, and family planning are typically offered free at government facilities under Uganda's national programs, so real substitutability exists — tempered by documented stockouts, staffing gaps, and quality/trust differences at government facilities, which is why this isn't set to 0%.</t>
  </si>
  <si>
    <t>Conservative = mostly short-acting methods (e.g. quarterly injectable); Optimistic = mostly long-acting/one-time methods.</t>
  </si>
  <si>
    <t>Guttmacher Institute methodology: ~0.25–0.29 unintended pregnancies averted per user-year across developing regions.</t>
  </si>
  <si>
    <t>Approximating an MMR of ~200–400/100,000 live births/pregnancies.</t>
  </si>
  <si>
    <t>Out Patient visits are excluded from both the mortality and DALY analyses due to the heterogeneity of these visits and difficulty assessing mortality impact. Mpunde Education Initiative, Global Health Experiential Fellowship/Research, and the Menstrual Dignity Project are excluded from the cost basis above — they fund separate programs, not the clinical services modeled here.</t>
  </si>
  <si>
    <t>These funds represent every clinical service we offer, including Out Patient (excluded from deaths-averted) and Psychiatric OPD (tracked separately via DALYs) — using the full amount keeps the mortality cost-per-death-averted figure conservative.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</si>
</sst>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
  </numFmts>
  <fonts count="8" x14ac:knownFonts="1">
    <font>
      <sz val="11"/>
      <color theme="1"/>
      <name val="Calibri"/>
      <family val="2"/>
      <charset val="1"/>
    </font>
    <font>
      <b/>
      <sz val="14"/>
      <color rgb="FF000000"/>
      <name val="Arial"/>
      <family val="2"/>
    </font>
    <font>
      <sz val="11"/>
      <color rgb="FF000000"/>
      <name val="Arial"/>
      <family val="2"/>
    </font>
    <font>
      <b/>
      <sz val="11"/>
      <color rgb="FF000000"/>
      <name val="Arial"/>
      <family val="2"/>
    </font>
    <font>
      <b/>
      <sz val="12"/>
      <color rgb="FFFFFFFF"/>
      <name val="Arial"/>
      <family val="2"/>
    </font>
    <font>
      <sz val="11"/>
      <color rgb="FF0000FF"/>
      <name val="Arial"/>
      <family val="2"/>
    </font>
    <font>
      <i/>
      <sz val="9"/>
      <color rgb="FF7F7F7F"/>
      <name val="Arial"/>
      <family val="2"/>
    </font>
    <font>
      <sz val="11"/>
      <color rgb="FF008000"/>
      <name val="Arial"/>
      <family val="2"/>
    </font>
  </fonts>
  <fills count="7">
    <fill>
      <patternFill patternType="none"/>
    </fill>
    <fill>
      <patternFill patternType="gray125"/>
    </fill>
    <fill>
      <patternFill patternType="solid">
        <fgColor rgb="FF2F5496"/>
        <bgColor rgb="FF666699"/>
      </patternFill>
    </fill>
    <fill>
      <patternFill patternType="solid">
        <fgColor rgb="FFD9E1F2"/>
        <bgColor rgb="FFE8F0E3"/>
      </patternFill>
    </fill>
    <fill>
      <patternFill patternType="solid">
        <fgColor rgb="FFF2F2F2"/>
        <bgColor rgb="FFE8F0E3"/>
      </patternFill>
    </fill>
    <fill>
      <patternFill patternType="solid">
        <fgColor rgb="FFE8F0E3"/>
        <bgColor rgb="FFF2F2F2"/>
      </patternFill>
    </fill>
    <fill>
      <patternFill patternType="solid">
        <fgColor rgb="FFFCE4E4"/>
        <bgColor rgb="FFF2F2F2"/>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9">
    <xf numFmtId="0" fontId="0" fillId="0" borderId="0" xfId="0"/>
    <xf numFmtId="0" fontId="4" fillId="2" borderId="1" xfId="0" applyFont="1" applyFill="1" applyBorder="1" applyAlignment="1">
      <alignment horizontal="center"/>
    </xf>
    <xf numFmtId="0" fontId="2" fillId="0" borderId="1" xfId="0" applyFont="1" applyBorder="1"/>
    <xf numFmtId="0" fontId="5" fillId="0" borderId="1" xfId="0" applyFont="1" applyBorder="1" applyAlignment="1">
      <alignment horizontal="center"/>
    </xf>
    <xf numFmtId="0" fontId="2" fillId="0" borderId="1" xfId="0" applyFont="1" applyBorder="1" applyAlignment="1">
      <alignment horizontal="center"/>
    </xf>
    <xf numFmtId="0" fontId="3" fillId="0" borderId="1" xfId="0" applyFont="1" applyBorder="1"/>
    <xf numFmtId="0" fontId="3" fillId="0" borderId="1" xfId="0" applyFont="1" applyBorder="1" applyAlignment="1">
      <alignment horizontal="center"/>
    </xf>
    <xf numFmtId="0" fontId="6" fillId="0" borderId="0" xfId="0" applyFont="1" applyAlignment="1">
      <alignment vertical="top" wrapText="1"/>
    </xf>
    <xf numFmtId="0" fontId="2" fillId="4" borderId="1" xfId="0" applyFont="1" applyFill="1" applyBorder="1"/>
    <xf numFmtId="0" fontId="0" fillId="0" borderId="1" xfId="0" applyBorder="1"/>
    <xf numFmtId="0" fontId="4" fillId="2" borderId="1" xfId="0" applyFont="1" applyFill="1" applyBorder="1" applyAlignment="1">
      <alignment horizontal="center" wrapText="1"/>
    </xf>
    <xf numFmtId="3" fontId="2" fillId="0" borderId="1" xfId="0" applyNumberFormat="1" applyFont="1" applyBorder="1" applyAlignment="1">
      <alignment horizontal="center"/>
    </xf>
    <xf numFmtId="164" fontId="5" fillId="0" borderId="1" xfId="0" applyNumberFormat="1" applyFont="1" applyBorder="1" applyAlignment="1">
      <alignment horizontal="center"/>
    </xf>
    <xf numFmtId="3" fontId="3" fillId="0" borderId="1" xfId="0" applyNumberFormat="1" applyFont="1" applyBorder="1" applyAlignment="1">
      <alignment horizontal="center"/>
    </xf>
    <xf numFmtId="164" fontId="2" fillId="0" borderId="1" xfId="0" applyNumberFormat="1" applyFont="1" applyBorder="1" applyAlignment="1">
      <alignment horizontal="center"/>
    </xf>
    <xf numFmtId="165" fontId="3" fillId="0" borderId="1" xfId="0" applyNumberFormat="1" applyFont="1" applyBorder="1" applyAlignment="1">
      <alignment horizontal="center"/>
    </xf>
    <xf numFmtId="165" fontId="2" fillId="0" borderId="1" xfId="0" applyNumberFormat="1" applyFont="1" applyBorder="1" applyAlignment="1">
      <alignment horizontal="center"/>
    </xf>
    <xf numFmtId="164" fontId="2" fillId="0" borderId="1" xfId="0" applyNumberFormat="1" applyFont="1" applyBorder="1"/>
    <xf numFmtId="166" fontId="7" fillId="0" borderId="1" xfId="0" applyNumberFormat="1" applyFont="1" applyBorder="1" applyAlignment="1">
      <alignment horizontal="center"/>
    </xf>
    <xf numFmtId="166" fontId="3" fillId="0" borderId="1" xfId="0" applyNumberFormat="1" applyFont="1" applyBorder="1" applyAlignment="1">
      <alignment horizontal="center"/>
    </xf>
    <xf numFmtId="165" fontId="7" fillId="0" borderId="1" xfId="0" applyNumberFormat="1" applyFont="1" applyBorder="1" applyAlignment="1">
      <alignment horizontal="center"/>
    </xf>
    <xf numFmtId="166" fontId="5" fillId="0" borderId="1" xfId="0" applyNumberFormat="1" applyFont="1" applyBorder="1" applyAlignment="1">
      <alignment horizontal="center"/>
    </xf>
    <xf numFmtId="166" fontId="2" fillId="0" borderId="1" xfId="0" applyNumberFormat="1" applyFont="1" applyBorder="1" applyAlignment="1">
      <alignment horizontal="center"/>
    </xf>
    <xf numFmtId="0" fontId="3" fillId="3" borderId="1" xfId="0" applyFont="1" applyFill="1" applyBorder="1"/>
    <xf numFmtId="0" fontId="1" fillId="0" borderId="0" xfId="0" applyFont="1"/>
    <xf numFmtId="0" fontId="6" fillId="5" borderId="0" xfId="0" applyFont="1" applyFill="1" applyAlignment="1">
      <alignment vertical="top" wrapText="1"/>
    </xf>
    <xf numFmtId="0" fontId="6" fillId="0" borderId="0" xfId="0" applyFont="1"/>
    <xf numFmtId="0" fontId="6" fillId="6" borderId="0" xfId="0" applyFont="1" applyFill="1" applyAlignment="1">
      <alignment vertical="top" wrapText="1"/>
    </xf>
    <xf numFmtId="0" fontId="3" fillId="5" borderId="1" xfId="0" applyFont="1" applyFill="1" applyBorder="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7F7F7F"/>
      <rgbColor rgb="FF9999FF"/>
      <rgbColor rgb="FF993366"/>
      <rgbColor rgb="FFF2F2F2"/>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8F0E3"/>
      <rgbColor rgb="FFFFFF99"/>
      <rgbColor rgb="FF99CCFF"/>
      <rgbColor rgb="FFFF99CC"/>
      <rgbColor rgb="FFCC99FF"/>
      <rgbColor rgb="FFFCE4E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496"/>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7"/>
  <sheetViews>
    <sheetView showGridLines="0" zoomScaleNormal="100" workbookViewId="0">
      <selection activeCell="A17" sqref="A17:F17"/>
    </sheetView>
  </sheetViews>
  <sheetFormatPr baseColWidth="10" defaultColWidth="8.6640625" defaultRowHeight="15" x14ac:dyDescent="0.2"/>
  <cols>
    <col min="1" max="1" width="32" customWidth="1"/>
    <col min="2" max="14" width="9" customWidth="1"/>
  </cols>
  <sheetData>
    <row r="1" spans="1:14" ht="18" x14ac:dyDescent="0.2">
      <c r="A1" s="24" t="s">
        <v>0</v>
      </c>
      <c r="B1" s="24"/>
      <c r="C1" s="24"/>
      <c r="D1" s="24"/>
      <c r="E1" s="24"/>
      <c r="F1" s="24"/>
      <c r="G1" s="24"/>
      <c r="H1" s="24"/>
      <c r="I1" s="24"/>
      <c r="J1" s="24"/>
      <c r="K1" s="24"/>
      <c r="L1" s="24"/>
      <c r="M1" s="24"/>
      <c r="N1" s="24"/>
    </row>
    <row r="3" spans="1:14" ht="16" x14ac:dyDescent="0.2">
      <c r="A3" s="1" t="s">
        <v>1</v>
      </c>
      <c r="B3" s="1" t="s">
        <v>2</v>
      </c>
      <c r="C3" s="1" t="s">
        <v>3</v>
      </c>
      <c r="D3" s="1" t="s">
        <v>4</v>
      </c>
      <c r="E3" s="1" t="s">
        <v>5</v>
      </c>
      <c r="F3" s="1" t="s">
        <v>6</v>
      </c>
      <c r="G3" s="1" t="s">
        <v>7</v>
      </c>
      <c r="H3" s="1" t="s">
        <v>8</v>
      </c>
      <c r="I3" s="1" t="s">
        <v>9</v>
      </c>
      <c r="J3" s="1" t="s">
        <v>10</v>
      </c>
      <c r="K3" s="1" t="s">
        <v>11</v>
      </c>
      <c r="L3" s="1" t="s">
        <v>12</v>
      </c>
      <c r="M3" s="1" t="s">
        <v>13</v>
      </c>
      <c r="N3" s="1" t="s">
        <v>14</v>
      </c>
    </row>
    <row r="4" spans="1:14" x14ac:dyDescent="0.2">
      <c r="A4" s="2" t="s">
        <v>15</v>
      </c>
      <c r="B4" s="3">
        <v>386</v>
      </c>
      <c r="C4" s="3">
        <v>337</v>
      </c>
      <c r="D4" s="3">
        <v>247</v>
      </c>
      <c r="E4" s="3">
        <v>195</v>
      </c>
      <c r="F4" s="3">
        <v>315</v>
      </c>
      <c r="G4" s="3">
        <v>273</v>
      </c>
      <c r="H4" s="3">
        <v>269</v>
      </c>
      <c r="I4" s="3">
        <v>181</v>
      </c>
      <c r="J4" s="3">
        <v>201</v>
      </c>
      <c r="K4" s="3">
        <v>180</v>
      </c>
      <c r="L4" s="3">
        <v>274</v>
      </c>
      <c r="M4" s="3">
        <v>148</v>
      </c>
      <c r="N4" s="4">
        <f t="shared" ref="N4:N15" si="0">SUM(B4:M4)</f>
        <v>3006</v>
      </c>
    </row>
    <row r="5" spans="1:14" x14ac:dyDescent="0.2">
      <c r="A5" s="2" t="s">
        <v>16</v>
      </c>
      <c r="B5" s="3">
        <v>120</v>
      </c>
      <c r="C5" s="3">
        <v>100</v>
      </c>
      <c r="D5" s="3">
        <v>107</v>
      </c>
      <c r="E5" s="3">
        <v>79</v>
      </c>
      <c r="F5" s="3">
        <v>142</v>
      </c>
      <c r="G5" s="3">
        <v>96</v>
      </c>
      <c r="H5" s="3">
        <v>119</v>
      </c>
      <c r="I5" s="3">
        <v>100</v>
      </c>
      <c r="J5" s="3">
        <v>92</v>
      </c>
      <c r="K5" s="3">
        <v>129</v>
      </c>
      <c r="L5" s="3">
        <v>129</v>
      </c>
      <c r="M5" s="3">
        <v>120</v>
      </c>
      <c r="N5" s="4">
        <f t="shared" si="0"/>
        <v>1333</v>
      </c>
    </row>
    <row r="6" spans="1:14" x14ac:dyDescent="0.2">
      <c r="A6" s="2" t="s">
        <v>17</v>
      </c>
      <c r="B6" s="3">
        <v>25</v>
      </c>
      <c r="C6" s="3">
        <v>35</v>
      </c>
      <c r="D6" s="3">
        <v>39</v>
      </c>
      <c r="E6" s="3">
        <v>32</v>
      </c>
      <c r="F6" s="3">
        <v>30</v>
      </c>
      <c r="G6" s="3">
        <v>39</v>
      </c>
      <c r="H6" s="3">
        <v>35</v>
      </c>
      <c r="I6" s="3">
        <v>30</v>
      </c>
      <c r="J6" s="3">
        <v>39</v>
      </c>
      <c r="K6" s="3">
        <v>40</v>
      </c>
      <c r="L6" s="3">
        <v>45</v>
      </c>
      <c r="M6" s="3">
        <v>37</v>
      </c>
      <c r="N6" s="4">
        <f t="shared" si="0"/>
        <v>426</v>
      </c>
    </row>
    <row r="7" spans="1:14" x14ac:dyDescent="0.2">
      <c r="A7" s="2" t="s">
        <v>18</v>
      </c>
      <c r="B7" s="3">
        <v>7</v>
      </c>
      <c r="C7" s="3">
        <v>9</v>
      </c>
      <c r="D7" s="3">
        <v>10</v>
      </c>
      <c r="E7" s="3">
        <v>10</v>
      </c>
      <c r="F7" s="3">
        <v>20</v>
      </c>
      <c r="G7" s="3">
        <v>14</v>
      </c>
      <c r="H7" s="3">
        <v>10</v>
      </c>
      <c r="I7" s="3">
        <v>12</v>
      </c>
      <c r="J7" s="3">
        <v>14</v>
      </c>
      <c r="K7" s="3">
        <v>16</v>
      </c>
      <c r="L7" s="3">
        <v>11</v>
      </c>
      <c r="M7" s="3">
        <v>14</v>
      </c>
      <c r="N7" s="4">
        <f t="shared" si="0"/>
        <v>147</v>
      </c>
    </row>
    <row r="8" spans="1:14" x14ac:dyDescent="0.2">
      <c r="A8" s="2" t="s">
        <v>19</v>
      </c>
      <c r="B8" s="3">
        <v>1</v>
      </c>
      <c r="C8" s="3">
        <v>2</v>
      </c>
      <c r="D8" s="3">
        <v>2</v>
      </c>
      <c r="E8" s="3">
        <v>0</v>
      </c>
      <c r="F8" s="3">
        <v>3</v>
      </c>
      <c r="G8" s="3">
        <v>2</v>
      </c>
      <c r="H8" s="3">
        <v>0</v>
      </c>
      <c r="I8" s="3">
        <v>0</v>
      </c>
      <c r="J8" s="3">
        <v>0</v>
      </c>
      <c r="K8" s="3">
        <v>0</v>
      </c>
      <c r="L8" s="3">
        <v>0</v>
      </c>
      <c r="M8" s="3">
        <v>2</v>
      </c>
      <c r="N8" s="4">
        <f t="shared" si="0"/>
        <v>12</v>
      </c>
    </row>
    <row r="9" spans="1:14" x14ac:dyDescent="0.2">
      <c r="A9" s="2" t="s">
        <v>20</v>
      </c>
      <c r="B9" s="3">
        <v>20</v>
      </c>
      <c r="C9" s="3">
        <v>9</v>
      </c>
      <c r="D9" s="3">
        <v>10</v>
      </c>
      <c r="E9" s="3">
        <v>11</v>
      </c>
      <c r="F9" s="3">
        <v>15</v>
      </c>
      <c r="G9" s="3">
        <v>25</v>
      </c>
      <c r="H9" s="3">
        <v>15</v>
      </c>
      <c r="I9" s="3">
        <v>10</v>
      </c>
      <c r="J9" s="3">
        <v>15</v>
      </c>
      <c r="K9" s="3">
        <v>20</v>
      </c>
      <c r="L9" s="3">
        <v>10</v>
      </c>
      <c r="M9" s="3">
        <v>12</v>
      </c>
      <c r="N9" s="4">
        <f t="shared" si="0"/>
        <v>172</v>
      </c>
    </row>
    <row r="10" spans="1:14" x14ac:dyDescent="0.2">
      <c r="A10" s="2" t="s">
        <v>21</v>
      </c>
      <c r="B10" s="3">
        <v>0</v>
      </c>
      <c r="C10" s="3">
        <v>0</v>
      </c>
      <c r="D10" s="3">
        <v>0</v>
      </c>
      <c r="E10" s="3">
        <v>0</v>
      </c>
      <c r="F10" s="3">
        <v>121</v>
      </c>
      <c r="G10" s="3">
        <v>0</v>
      </c>
      <c r="H10" s="3">
        <v>0</v>
      </c>
      <c r="I10" s="3">
        <v>0</v>
      </c>
      <c r="J10" s="3">
        <v>0</v>
      </c>
      <c r="K10" s="3">
        <v>0</v>
      </c>
      <c r="L10" s="3">
        <v>0</v>
      </c>
      <c r="M10" s="3">
        <v>1002</v>
      </c>
      <c r="N10" s="4">
        <f t="shared" si="0"/>
        <v>1123</v>
      </c>
    </row>
    <row r="11" spans="1:14" x14ac:dyDescent="0.2">
      <c r="A11" s="2" t="s">
        <v>22</v>
      </c>
      <c r="B11" s="3">
        <v>0</v>
      </c>
      <c r="C11" s="3">
        <v>0</v>
      </c>
      <c r="D11" s="3">
        <v>0</v>
      </c>
      <c r="E11" s="3">
        <v>0</v>
      </c>
      <c r="F11" s="3">
        <v>20</v>
      </c>
      <c r="G11" s="3">
        <v>0</v>
      </c>
      <c r="H11" s="3">
        <v>0</v>
      </c>
      <c r="I11" s="3">
        <v>0</v>
      </c>
      <c r="J11" s="3">
        <v>570</v>
      </c>
      <c r="K11" s="3">
        <v>920</v>
      </c>
      <c r="L11" s="3">
        <v>0</v>
      </c>
      <c r="M11" s="3">
        <v>30</v>
      </c>
      <c r="N11" s="4">
        <f t="shared" si="0"/>
        <v>1540</v>
      </c>
    </row>
    <row r="12" spans="1:14" x14ac:dyDescent="0.2">
      <c r="A12" s="2" t="s">
        <v>23</v>
      </c>
      <c r="B12" s="3">
        <v>0</v>
      </c>
      <c r="C12" s="3">
        <v>0</v>
      </c>
      <c r="D12" s="3">
        <v>0</v>
      </c>
      <c r="E12" s="3">
        <v>0</v>
      </c>
      <c r="F12" s="3">
        <v>0</v>
      </c>
      <c r="G12" s="3">
        <v>0</v>
      </c>
      <c r="H12" s="3">
        <v>0</v>
      </c>
      <c r="I12" s="3">
        <v>0</v>
      </c>
      <c r="J12" s="3">
        <v>0</v>
      </c>
      <c r="K12" s="3">
        <v>4223</v>
      </c>
      <c r="L12" s="3">
        <v>0</v>
      </c>
      <c r="M12" s="3">
        <v>0</v>
      </c>
      <c r="N12" s="4">
        <f t="shared" si="0"/>
        <v>4223</v>
      </c>
    </row>
    <row r="13" spans="1:14" x14ac:dyDescent="0.2">
      <c r="A13" s="2" t="s">
        <v>24</v>
      </c>
      <c r="B13" s="3">
        <v>0</v>
      </c>
      <c r="C13" s="3">
        <v>0</v>
      </c>
      <c r="D13" s="3">
        <v>0</v>
      </c>
      <c r="E13" s="3">
        <v>0</v>
      </c>
      <c r="F13" s="3">
        <v>10</v>
      </c>
      <c r="G13" s="3">
        <v>0</v>
      </c>
      <c r="H13" s="3">
        <v>0</v>
      </c>
      <c r="I13" s="3">
        <v>0</v>
      </c>
      <c r="J13" s="3">
        <v>0</v>
      </c>
      <c r="K13" s="3">
        <v>0</v>
      </c>
      <c r="L13" s="3">
        <v>0</v>
      </c>
      <c r="M13" s="3">
        <v>0</v>
      </c>
      <c r="N13" s="4">
        <f t="shared" si="0"/>
        <v>10</v>
      </c>
    </row>
    <row r="14" spans="1:14" x14ac:dyDescent="0.2">
      <c r="A14" s="2" t="s">
        <v>25</v>
      </c>
      <c r="B14" s="3">
        <v>94</v>
      </c>
      <c r="C14" s="3">
        <v>80</v>
      </c>
      <c r="D14" s="3">
        <v>79</v>
      </c>
      <c r="E14" s="3">
        <v>79</v>
      </c>
      <c r="F14" s="3">
        <v>58</v>
      </c>
      <c r="G14" s="3">
        <v>52</v>
      </c>
      <c r="H14" s="3">
        <v>102</v>
      </c>
      <c r="I14" s="3">
        <v>96</v>
      </c>
      <c r="J14" s="3">
        <v>107</v>
      </c>
      <c r="K14" s="3">
        <v>128</v>
      </c>
      <c r="L14" s="3">
        <v>124</v>
      </c>
      <c r="M14" s="3">
        <v>100</v>
      </c>
      <c r="N14" s="4">
        <f t="shared" si="0"/>
        <v>1099</v>
      </c>
    </row>
    <row r="15" spans="1:14" x14ac:dyDescent="0.2">
      <c r="A15" s="5" t="s">
        <v>26</v>
      </c>
      <c r="B15" s="3">
        <v>653</v>
      </c>
      <c r="C15" s="3">
        <v>572</v>
      </c>
      <c r="D15" s="3">
        <v>494</v>
      </c>
      <c r="E15" s="3">
        <v>406</v>
      </c>
      <c r="F15" s="3">
        <v>734</v>
      </c>
      <c r="G15" s="3">
        <v>501</v>
      </c>
      <c r="H15" s="3">
        <v>550</v>
      </c>
      <c r="I15" s="3">
        <v>429</v>
      </c>
      <c r="J15" s="3">
        <v>1038</v>
      </c>
      <c r="K15" s="3">
        <v>5656</v>
      </c>
      <c r="L15" s="3">
        <v>593</v>
      </c>
      <c r="M15" s="3">
        <v>1465</v>
      </c>
      <c r="N15" s="6">
        <f t="shared" si="0"/>
        <v>13091</v>
      </c>
    </row>
    <row r="17" spans="1:6" x14ac:dyDescent="0.2">
      <c r="A17" s="26"/>
      <c r="B17" s="26"/>
      <c r="C17" s="26"/>
      <c r="D17" s="26"/>
      <c r="E17" s="26"/>
      <c r="F17" s="26"/>
    </row>
  </sheetData>
  <mergeCells count="2">
    <mergeCell ref="A1:N1"/>
    <mergeCell ref="A17:F17"/>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9"/>
  <sheetViews>
    <sheetView showGridLines="0" topLeftCell="A13" zoomScale="120" zoomScaleNormal="120" workbookViewId="0">
      <selection activeCell="G23" sqref="G23"/>
    </sheetView>
  </sheetViews>
  <sheetFormatPr baseColWidth="10" defaultColWidth="8.6640625" defaultRowHeight="15" x14ac:dyDescent="0.2"/>
  <cols>
    <col min="1" max="1" width="46" customWidth="1"/>
    <col min="2" max="4" width="15" customWidth="1"/>
    <col min="5" max="5" width="50" customWidth="1"/>
  </cols>
  <sheetData>
    <row r="1" spans="1:5" ht="21.75" customHeight="1" x14ac:dyDescent="0.2">
      <c r="A1" s="24" t="s">
        <v>27</v>
      </c>
      <c r="B1" s="24"/>
      <c r="C1" s="24"/>
      <c r="D1" s="24"/>
    </row>
    <row r="3" spans="1:5" x14ac:dyDescent="0.2">
      <c r="A3" s="23" t="s">
        <v>28</v>
      </c>
      <c r="B3" s="23"/>
      <c r="C3" s="23"/>
      <c r="D3" s="23"/>
    </row>
    <row r="4" spans="1:5" x14ac:dyDescent="0.2">
      <c r="A4" s="2" t="s">
        <v>29</v>
      </c>
      <c r="B4" s="2">
        <f>'Program Data'!N5</f>
        <v>1333</v>
      </c>
      <c r="E4" s="7" t="s">
        <v>30</v>
      </c>
    </row>
    <row r="5" spans="1:5" ht="26" x14ac:dyDescent="0.2">
      <c r="A5" s="2" t="s">
        <v>31</v>
      </c>
      <c r="B5" s="2">
        <f>'Program Data'!N11</f>
        <v>1540</v>
      </c>
      <c r="E5" s="7" t="s">
        <v>32</v>
      </c>
    </row>
    <row r="6" spans="1:5" x14ac:dyDescent="0.2">
      <c r="A6" s="2" t="s">
        <v>33</v>
      </c>
      <c r="B6" s="8">
        <f>'Program Data'!N12</f>
        <v>4223</v>
      </c>
    </row>
    <row r="7" spans="1:5" x14ac:dyDescent="0.2">
      <c r="A7" s="2" t="s">
        <v>34</v>
      </c>
      <c r="B7" s="8">
        <f>'Program Data'!N13</f>
        <v>10</v>
      </c>
    </row>
    <row r="9" spans="1:5" x14ac:dyDescent="0.2">
      <c r="A9" s="23" t="s">
        <v>35</v>
      </c>
      <c r="B9" s="23"/>
      <c r="C9" s="23"/>
      <c r="D9" s="23"/>
    </row>
    <row r="10" spans="1:5" ht="30" customHeight="1" x14ac:dyDescent="0.2">
      <c r="A10" s="9"/>
      <c r="B10" s="10" t="s">
        <v>36</v>
      </c>
      <c r="C10" s="10" t="s">
        <v>37</v>
      </c>
      <c r="D10" s="10" t="s">
        <v>38</v>
      </c>
      <c r="E10" s="5" t="s">
        <v>39</v>
      </c>
    </row>
    <row r="11" spans="1:5" ht="45" customHeight="1" x14ac:dyDescent="0.2">
      <c r="A11" s="2" t="s">
        <v>40</v>
      </c>
      <c r="B11" s="3">
        <v>6</v>
      </c>
      <c r="C11" s="3">
        <v>4.5</v>
      </c>
      <c r="D11" s="3">
        <v>3</v>
      </c>
      <c r="E11" s="7" t="s">
        <v>150</v>
      </c>
    </row>
    <row r="12" spans="1:5" x14ac:dyDescent="0.2">
      <c r="A12" s="2" t="s">
        <v>41</v>
      </c>
      <c r="B12" s="11">
        <f>$B$4/B11</f>
        <v>222.16666666666666</v>
      </c>
      <c r="C12" s="11">
        <f>$B$4/C11</f>
        <v>296.22222222222223</v>
      </c>
      <c r="D12" s="11">
        <f>$B$4/D11</f>
        <v>444.33333333333331</v>
      </c>
    </row>
    <row r="13" spans="1:5" ht="34.5" customHeight="1" x14ac:dyDescent="0.2">
      <c r="A13" s="2" t="s">
        <v>42</v>
      </c>
      <c r="B13" s="12">
        <v>0.8</v>
      </c>
      <c r="C13" s="12">
        <v>0.9</v>
      </c>
      <c r="D13" s="12">
        <v>1</v>
      </c>
      <c r="E13" s="7" t="s">
        <v>151</v>
      </c>
    </row>
    <row r="14" spans="1:5" x14ac:dyDescent="0.2">
      <c r="A14" s="2" t="s">
        <v>43</v>
      </c>
      <c r="B14" s="11">
        <f>$B$5*B13</f>
        <v>1232</v>
      </c>
      <c r="C14" s="11">
        <f>$B$5*C13</f>
        <v>1386</v>
      </c>
      <c r="D14" s="11">
        <f>$B$5*D13</f>
        <v>1540</v>
      </c>
    </row>
    <row r="15" spans="1:5" x14ac:dyDescent="0.2">
      <c r="A15" s="5" t="s">
        <v>44</v>
      </c>
      <c r="B15" s="13">
        <f>B12+B14</f>
        <v>1454.1666666666667</v>
      </c>
      <c r="C15" s="13">
        <f>C12+C14</f>
        <v>1682.2222222222222</v>
      </c>
      <c r="D15" s="13">
        <f>D12+D14</f>
        <v>1984.3333333333333</v>
      </c>
    </row>
    <row r="17" spans="1:5" x14ac:dyDescent="0.2">
      <c r="A17" s="23" t="s">
        <v>45</v>
      </c>
      <c r="B17" s="23"/>
      <c r="C17" s="23"/>
      <c r="D17" s="23"/>
    </row>
    <row r="18" spans="1:5" ht="45" customHeight="1" x14ac:dyDescent="0.2">
      <c r="A18" s="2" t="s">
        <v>46</v>
      </c>
      <c r="B18" s="12">
        <v>0.05</v>
      </c>
      <c r="C18" s="12">
        <v>0.08</v>
      </c>
      <c r="D18" s="12">
        <v>0.14199999999999999</v>
      </c>
      <c r="E18" s="7" t="s">
        <v>148</v>
      </c>
    </row>
    <row r="19" spans="1:5" x14ac:dyDescent="0.2">
      <c r="A19" s="2" t="s">
        <v>47</v>
      </c>
      <c r="B19" s="12">
        <v>0.03</v>
      </c>
      <c r="C19" s="12">
        <v>0.03</v>
      </c>
      <c r="D19" s="12">
        <v>4.2000000000000003E-2</v>
      </c>
      <c r="E19" s="7"/>
    </row>
    <row r="20" spans="1:5" x14ac:dyDescent="0.2">
      <c r="A20" s="2" t="s">
        <v>48</v>
      </c>
      <c r="B20" s="14">
        <f>B18-B19</f>
        <v>2.0000000000000004E-2</v>
      </c>
      <c r="C20" s="14">
        <f>C18-C19</f>
        <v>0.05</v>
      </c>
      <c r="D20" s="14">
        <f>D18-D19</f>
        <v>9.9999999999999978E-2</v>
      </c>
    </row>
    <row r="22" spans="1:5" x14ac:dyDescent="0.2">
      <c r="A22" s="23" t="s">
        <v>49</v>
      </c>
      <c r="B22" s="23"/>
      <c r="C22" s="23"/>
      <c r="D22" s="23"/>
    </row>
    <row r="23" spans="1:5" ht="45" customHeight="1" x14ac:dyDescent="0.2">
      <c r="A23" s="2" t="s">
        <v>50</v>
      </c>
      <c r="B23" s="12">
        <v>0.3</v>
      </c>
      <c r="C23" s="12">
        <v>0.5</v>
      </c>
      <c r="D23" s="12">
        <v>1</v>
      </c>
      <c r="E23" s="7" t="s">
        <v>149</v>
      </c>
    </row>
    <row r="24" spans="1:5" x14ac:dyDescent="0.2">
      <c r="A24" s="2" t="s">
        <v>51</v>
      </c>
      <c r="B24" s="14">
        <f>B20*B23</f>
        <v>6.000000000000001E-3</v>
      </c>
      <c r="C24" s="14">
        <f>C20*C23</f>
        <v>2.5000000000000001E-2</v>
      </c>
      <c r="D24" s="14">
        <f>D20*D23</f>
        <v>9.9999999999999978E-2</v>
      </c>
    </row>
    <row r="25" spans="1:5" ht="69.75" customHeight="1" x14ac:dyDescent="0.2">
      <c r="A25" s="2" t="s">
        <v>52</v>
      </c>
      <c r="B25" s="12">
        <v>0.35</v>
      </c>
      <c r="C25" s="12">
        <v>0.55000000000000004</v>
      </c>
      <c r="D25" s="12">
        <v>0.75</v>
      </c>
      <c r="E25" s="7" t="s">
        <v>154</v>
      </c>
    </row>
    <row r="26" spans="1:5" x14ac:dyDescent="0.2">
      <c r="A26" s="2" t="s">
        <v>53</v>
      </c>
      <c r="B26" s="11">
        <f>B15*B25</f>
        <v>508.95833333333331</v>
      </c>
      <c r="C26" s="11">
        <f>C15*C25</f>
        <v>925.22222222222229</v>
      </c>
      <c r="D26" s="11">
        <f>D15*D25</f>
        <v>1488.25</v>
      </c>
    </row>
    <row r="28" spans="1:5" x14ac:dyDescent="0.2">
      <c r="A28" s="23" t="s">
        <v>54</v>
      </c>
      <c r="B28" s="23"/>
      <c r="C28" s="23"/>
      <c r="D28" s="23"/>
    </row>
    <row r="29" spans="1:5" x14ac:dyDescent="0.2">
      <c r="A29" s="5" t="s">
        <v>55</v>
      </c>
      <c r="B29" s="15">
        <f>B26*B24</f>
        <v>3.0537500000000004</v>
      </c>
      <c r="C29" s="15">
        <f>C26*C24</f>
        <v>23.13055555555556</v>
      </c>
      <c r="D29" s="15">
        <f>D26*D24</f>
        <v>148.82499999999996</v>
      </c>
    </row>
  </sheetData>
  <mergeCells count="6">
    <mergeCell ref="A28:D28"/>
    <mergeCell ref="A1:D1"/>
    <mergeCell ref="A3:D3"/>
    <mergeCell ref="A9:D9"/>
    <mergeCell ref="A17:D17"/>
    <mergeCell ref="A22:D22"/>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9"/>
  <sheetViews>
    <sheetView showGridLines="0" tabSelected="1" topLeftCell="A2" zoomScaleNormal="100" workbookViewId="0">
      <selection activeCell="I12" sqref="I12"/>
    </sheetView>
  </sheetViews>
  <sheetFormatPr baseColWidth="10" defaultColWidth="8.6640625" defaultRowHeight="15" x14ac:dyDescent="0.2"/>
  <cols>
    <col min="1" max="1" width="46" customWidth="1"/>
    <col min="2" max="4" width="15" customWidth="1"/>
    <col min="5" max="5" width="50" customWidth="1"/>
  </cols>
  <sheetData>
    <row r="1" spans="1:5" ht="21.75" customHeight="1" x14ac:dyDescent="0.2">
      <c r="A1" s="24" t="s">
        <v>56</v>
      </c>
      <c r="B1" s="24"/>
      <c r="C1" s="24"/>
      <c r="D1" s="24"/>
    </row>
    <row r="3" spans="1:5" x14ac:dyDescent="0.2">
      <c r="A3" s="23" t="s">
        <v>57</v>
      </c>
      <c r="B3" s="23"/>
      <c r="C3" s="23"/>
      <c r="D3" s="23"/>
    </row>
    <row r="4" spans="1:5" ht="26" x14ac:dyDescent="0.2">
      <c r="A4" s="2" t="s">
        <v>58</v>
      </c>
      <c r="B4" s="2">
        <f>'Program Data'!N10</f>
        <v>1123</v>
      </c>
      <c r="E4" s="7" t="s">
        <v>59</v>
      </c>
    </row>
    <row r="6" spans="1:5" x14ac:dyDescent="0.2">
      <c r="A6" s="23" t="s">
        <v>35</v>
      </c>
      <c r="B6" s="23"/>
      <c r="C6" s="23"/>
      <c r="D6" s="23"/>
    </row>
    <row r="7" spans="1:5" ht="30" customHeight="1" x14ac:dyDescent="0.2">
      <c r="A7" s="9"/>
      <c r="B7" s="10" t="s">
        <v>36</v>
      </c>
      <c r="C7" s="10" t="s">
        <v>37</v>
      </c>
      <c r="D7" s="10" t="s">
        <v>38</v>
      </c>
      <c r="E7" s="5" t="s">
        <v>39</v>
      </c>
    </row>
    <row r="8" spans="1:5" ht="34.5" customHeight="1" x14ac:dyDescent="0.2">
      <c r="A8" s="2" t="s">
        <v>60</v>
      </c>
      <c r="B8" s="12">
        <v>0.85</v>
      </c>
      <c r="C8" s="12">
        <v>0.9</v>
      </c>
      <c r="D8" s="12">
        <v>0.95</v>
      </c>
      <c r="E8" s="7" t="s">
        <v>152</v>
      </c>
    </row>
    <row r="9" spans="1:5" x14ac:dyDescent="0.2">
      <c r="A9" s="2" t="s">
        <v>61</v>
      </c>
      <c r="B9" s="11">
        <f>$B$4*B8</f>
        <v>954.55</v>
      </c>
      <c r="C9" s="11">
        <f>$B$4*C8</f>
        <v>1010.7</v>
      </c>
      <c r="D9" s="11">
        <f>$B$4*D8</f>
        <v>1066.8499999999999</v>
      </c>
    </row>
    <row r="11" spans="1:5" ht="45" customHeight="1" x14ac:dyDescent="0.2">
      <c r="A11" s="2" t="s">
        <v>62</v>
      </c>
      <c r="B11" s="12">
        <v>0.05</v>
      </c>
      <c r="C11" s="12">
        <v>0.08</v>
      </c>
      <c r="D11" s="12">
        <v>0.14199999999999999</v>
      </c>
      <c r="E11" s="7" t="s">
        <v>153</v>
      </c>
    </row>
    <row r="12" spans="1:5" ht="75" customHeight="1" x14ac:dyDescent="0.2">
      <c r="A12" s="2" t="s">
        <v>63</v>
      </c>
      <c r="B12" s="12">
        <v>0.12</v>
      </c>
      <c r="C12" s="12">
        <v>0.18</v>
      </c>
      <c r="D12" s="12">
        <v>0.24</v>
      </c>
      <c r="E12" s="7" t="s">
        <v>64</v>
      </c>
    </row>
    <row r="13" spans="1:5" x14ac:dyDescent="0.2">
      <c r="A13" s="2" t="s">
        <v>65</v>
      </c>
      <c r="B13" s="14">
        <f>B11*B12</f>
        <v>6.0000000000000001E-3</v>
      </c>
      <c r="C13" s="14">
        <f>C11*C12</f>
        <v>1.44E-2</v>
      </c>
      <c r="D13" s="14">
        <f>D11*D12</f>
        <v>3.4079999999999992E-2</v>
      </c>
    </row>
    <row r="15" spans="1:5" ht="69.75" customHeight="1" x14ac:dyDescent="0.2">
      <c r="A15" s="2" t="s">
        <v>66</v>
      </c>
      <c r="B15" s="12">
        <v>0.35</v>
      </c>
      <c r="C15" s="12">
        <v>0.55000000000000004</v>
      </c>
      <c r="D15" s="12">
        <v>0.75</v>
      </c>
      <c r="E15" s="7" t="s">
        <v>154</v>
      </c>
    </row>
    <row r="16" spans="1:5" x14ac:dyDescent="0.2">
      <c r="A16" s="2" t="s">
        <v>53</v>
      </c>
      <c r="B16" s="11">
        <f>B9*B15</f>
        <v>334.09249999999997</v>
      </c>
      <c r="C16" s="11">
        <f>C9*C15</f>
        <v>555.8850000000001</v>
      </c>
      <c r="D16" s="11">
        <f>D9*D15</f>
        <v>800.13749999999993</v>
      </c>
    </row>
    <row r="18" spans="1:4" x14ac:dyDescent="0.2">
      <c r="A18" s="23" t="s">
        <v>54</v>
      </c>
      <c r="B18" s="23"/>
      <c r="C18" s="23"/>
      <c r="D18" s="23"/>
    </row>
    <row r="19" spans="1:4" x14ac:dyDescent="0.2">
      <c r="A19" s="5" t="s">
        <v>67</v>
      </c>
      <c r="B19" s="15">
        <f>B16*B13</f>
        <v>2.0045549999999999</v>
      </c>
      <c r="C19" s="15">
        <f>C16*C13</f>
        <v>8.0047440000000005</v>
      </c>
      <c r="D19" s="15">
        <f>D16*D13</f>
        <v>27.268685999999992</v>
      </c>
    </row>
  </sheetData>
  <mergeCells count="4">
    <mergeCell ref="A1:D1"/>
    <mergeCell ref="A3:D3"/>
    <mergeCell ref="A6:D6"/>
    <mergeCell ref="A18:D18"/>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0"/>
  <sheetViews>
    <sheetView showGridLines="0" topLeftCell="A2" zoomScaleNormal="100" workbookViewId="0">
      <selection activeCell="D20" sqref="D20"/>
    </sheetView>
  </sheetViews>
  <sheetFormatPr baseColWidth="10" defaultColWidth="8.6640625" defaultRowHeight="15" x14ac:dyDescent="0.2"/>
  <cols>
    <col min="1" max="1" width="46" customWidth="1"/>
    <col min="2" max="4" width="15" customWidth="1"/>
    <col min="5" max="5" width="50" customWidth="1"/>
  </cols>
  <sheetData>
    <row r="1" spans="1:5" ht="21.75" customHeight="1" x14ac:dyDescent="0.2">
      <c r="A1" s="24" t="s">
        <v>68</v>
      </c>
      <c r="B1" s="24"/>
      <c r="C1" s="24"/>
      <c r="D1" s="24"/>
    </row>
    <row r="3" spans="1:5" x14ac:dyDescent="0.2">
      <c r="A3" s="23" t="s">
        <v>57</v>
      </c>
      <c r="B3" s="23"/>
      <c r="C3" s="23"/>
      <c r="D3" s="23"/>
    </row>
    <row r="4" spans="1:5" ht="26" x14ac:dyDescent="0.2">
      <c r="A4" s="2" t="s">
        <v>69</v>
      </c>
      <c r="B4" s="8">
        <f>'Program Data'!N6</f>
        <v>426</v>
      </c>
      <c r="E4" s="7" t="s">
        <v>70</v>
      </c>
    </row>
    <row r="5" spans="1:5" ht="26" x14ac:dyDescent="0.2">
      <c r="A5" s="2" t="s">
        <v>71</v>
      </c>
      <c r="B5" s="2">
        <f>'Program Data'!N7</f>
        <v>147</v>
      </c>
      <c r="E5" s="7" t="s">
        <v>72</v>
      </c>
    </row>
    <row r="7" spans="1:5" x14ac:dyDescent="0.2">
      <c r="A7" s="23" t="s">
        <v>35</v>
      </c>
      <c r="B7" s="23"/>
      <c r="C7" s="23"/>
      <c r="D7" s="23"/>
    </row>
    <row r="8" spans="1:5" ht="30" customHeight="1" x14ac:dyDescent="0.2">
      <c r="A8" s="9"/>
      <c r="B8" s="10" t="s">
        <v>36</v>
      </c>
      <c r="C8" s="10" t="s">
        <v>37</v>
      </c>
      <c r="D8" s="10" t="s">
        <v>38</v>
      </c>
      <c r="E8" s="5" t="s">
        <v>39</v>
      </c>
    </row>
    <row r="9" spans="1:5" ht="34.5" customHeight="1" x14ac:dyDescent="0.2">
      <c r="A9" s="2" t="s">
        <v>73</v>
      </c>
      <c r="B9" s="12">
        <v>0.85</v>
      </c>
      <c r="C9" s="12">
        <v>0.92</v>
      </c>
      <c r="D9" s="12">
        <v>1</v>
      </c>
      <c r="E9" s="7" t="s">
        <v>74</v>
      </c>
    </row>
    <row r="10" spans="1:5" x14ac:dyDescent="0.2">
      <c r="A10" s="2" t="s">
        <v>75</v>
      </c>
      <c r="B10" s="11">
        <f>$B$5*B9</f>
        <v>124.95</v>
      </c>
      <c r="C10" s="11">
        <f>$B$5*C9</f>
        <v>135.24</v>
      </c>
      <c r="D10" s="11">
        <f>$B$5*D9</f>
        <v>147</v>
      </c>
    </row>
    <row r="12" spans="1:5" ht="60" customHeight="1" x14ac:dyDescent="0.2">
      <c r="A12" s="2" t="s">
        <v>76</v>
      </c>
      <c r="B12" s="12">
        <v>0.03</v>
      </c>
      <c r="C12" s="12">
        <v>0.05</v>
      </c>
      <c r="D12" s="12">
        <v>0.08</v>
      </c>
      <c r="E12" s="7" t="s">
        <v>77</v>
      </c>
    </row>
    <row r="13" spans="1:5" ht="60" customHeight="1" x14ac:dyDescent="0.2">
      <c r="A13" s="2" t="s">
        <v>78</v>
      </c>
      <c r="B13" s="12">
        <v>0.15</v>
      </c>
      <c r="C13" s="12">
        <v>0.2</v>
      </c>
      <c r="D13" s="12">
        <v>0.25</v>
      </c>
      <c r="E13" s="7" t="s">
        <v>79</v>
      </c>
    </row>
    <row r="14" spans="1:5" x14ac:dyDescent="0.2">
      <c r="A14" s="2" t="s">
        <v>65</v>
      </c>
      <c r="B14" s="14">
        <f>B12*B13</f>
        <v>4.4999999999999997E-3</v>
      </c>
      <c r="C14" s="14">
        <f>C12*C13</f>
        <v>1.0000000000000002E-2</v>
      </c>
      <c r="D14" s="14">
        <f>D12*D13</f>
        <v>0.02</v>
      </c>
    </row>
    <row r="16" spans="1:5" ht="75" customHeight="1" x14ac:dyDescent="0.2">
      <c r="A16" s="2" t="s">
        <v>80</v>
      </c>
      <c r="B16" s="12">
        <v>0.4</v>
      </c>
      <c r="C16" s="12">
        <v>0.6</v>
      </c>
      <c r="D16" s="12">
        <v>0.8</v>
      </c>
      <c r="E16" s="7" t="s">
        <v>81</v>
      </c>
    </row>
    <row r="17" spans="1:4" x14ac:dyDescent="0.2">
      <c r="A17" s="2" t="s">
        <v>82</v>
      </c>
      <c r="B17" s="11">
        <f>B10*B16</f>
        <v>49.980000000000004</v>
      </c>
      <c r="C17" s="11">
        <f>C10*C16</f>
        <v>81.144000000000005</v>
      </c>
      <c r="D17" s="11">
        <f>D10*D16</f>
        <v>117.60000000000001</v>
      </c>
    </row>
    <row r="19" spans="1:4" x14ac:dyDescent="0.2">
      <c r="A19" s="23" t="s">
        <v>54</v>
      </c>
      <c r="B19" s="23"/>
      <c r="C19" s="23"/>
      <c r="D19" s="23"/>
    </row>
    <row r="20" spans="1:4" x14ac:dyDescent="0.2">
      <c r="A20" s="5" t="s">
        <v>83</v>
      </c>
      <c r="B20" s="15">
        <f>B17*B14</f>
        <v>0.22491</v>
      </c>
      <c r="C20" s="15">
        <f>C17*C14</f>
        <v>0.81144000000000016</v>
      </c>
      <c r="D20" s="15">
        <f>D17*D14</f>
        <v>2.3520000000000003</v>
      </c>
    </row>
  </sheetData>
  <mergeCells count="4">
    <mergeCell ref="A1:D1"/>
    <mergeCell ref="A3:D3"/>
    <mergeCell ref="A7:D7"/>
    <mergeCell ref="A19:D19"/>
  </mergeCell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2"/>
  <sheetViews>
    <sheetView showGridLines="0" topLeftCell="A3" zoomScaleNormal="100" workbookViewId="0">
      <selection activeCell="F17" sqref="F17"/>
    </sheetView>
  </sheetViews>
  <sheetFormatPr baseColWidth="10" defaultColWidth="8.6640625" defaultRowHeight="15" x14ac:dyDescent="0.2"/>
  <cols>
    <col min="1" max="1" width="46" customWidth="1"/>
    <col min="2" max="4" width="15" customWidth="1"/>
    <col min="5" max="5" width="50" customWidth="1"/>
  </cols>
  <sheetData>
    <row r="1" spans="1:5" ht="21.75" customHeight="1" x14ac:dyDescent="0.2">
      <c r="A1" s="24" t="s">
        <v>84</v>
      </c>
      <c r="B1" s="24"/>
      <c r="C1" s="24"/>
      <c r="D1" s="24"/>
    </row>
    <row r="3" spans="1:5" x14ac:dyDescent="0.2">
      <c r="A3" s="23" t="s">
        <v>57</v>
      </c>
      <c r="B3" s="23"/>
      <c r="C3" s="23"/>
      <c r="D3" s="23"/>
    </row>
    <row r="4" spans="1:5" ht="26" x14ac:dyDescent="0.2">
      <c r="A4" s="2" t="s">
        <v>85</v>
      </c>
      <c r="B4" s="2">
        <f>'Program Data'!N9</f>
        <v>172</v>
      </c>
      <c r="E4" s="7" t="s">
        <v>86</v>
      </c>
    </row>
    <row r="6" spans="1:5" x14ac:dyDescent="0.2">
      <c r="A6" s="23" t="s">
        <v>35</v>
      </c>
      <c r="B6" s="23"/>
      <c r="C6" s="23"/>
      <c r="D6" s="23"/>
    </row>
    <row r="7" spans="1:5" ht="30" customHeight="1" x14ac:dyDescent="0.2">
      <c r="A7" s="9"/>
      <c r="B7" s="10" t="s">
        <v>36</v>
      </c>
      <c r="C7" s="10" t="s">
        <v>37</v>
      </c>
      <c r="D7" s="10" t="s">
        <v>38</v>
      </c>
      <c r="E7" s="5" t="s">
        <v>39</v>
      </c>
    </row>
    <row r="8" spans="1:5" ht="49.5" customHeight="1" x14ac:dyDescent="0.2">
      <c r="A8" s="2" t="s">
        <v>87</v>
      </c>
      <c r="B8" s="3">
        <v>4</v>
      </c>
      <c r="C8" s="3">
        <v>2.5</v>
      </c>
      <c r="D8" s="3">
        <v>1</v>
      </c>
      <c r="E8" s="7" t="s">
        <v>155</v>
      </c>
    </row>
    <row r="9" spans="1:5" x14ac:dyDescent="0.2">
      <c r="A9" s="2" t="s">
        <v>88</v>
      </c>
      <c r="B9" s="11">
        <f>$B$4/B8</f>
        <v>43</v>
      </c>
      <c r="C9" s="11">
        <f>$B$4/C8</f>
        <v>68.8</v>
      </c>
      <c r="D9" s="11">
        <f>$B$4/D8</f>
        <v>172</v>
      </c>
    </row>
    <row r="11" spans="1:5" ht="45" customHeight="1" x14ac:dyDescent="0.2">
      <c r="A11" s="2" t="s">
        <v>89</v>
      </c>
      <c r="B11" s="12">
        <v>0.2</v>
      </c>
      <c r="C11" s="12">
        <v>0.25</v>
      </c>
      <c r="D11" s="12">
        <v>0.3</v>
      </c>
      <c r="E11" s="7" t="s">
        <v>156</v>
      </c>
    </row>
    <row r="12" spans="1:5" x14ac:dyDescent="0.2">
      <c r="A12" s="2" t="s">
        <v>90</v>
      </c>
      <c r="B12" s="11">
        <f>B9*B11</f>
        <v>8.6</v>
      </c>
      <c r="C12" s="11">
        <f>C9*C11</f>
        <v>17.2</v>
      </c>
      <c r="D12" s="11">
        <f>D9*D11</f>
        <v>51.6</v>
      </c>
    </row>
    <row r="14" spans="1:5" ht="34.5" customHeight="1" x14ac:dyDescent="0.2">
      <c r="A14" s="2" t="s">
        <v>91</v>
      </c>
      <c r="B14" s="12">
        <v>2E-3</v>
      </c>
      <c r="C14" s="12">
        <v>3.0000000000000001E-3</v>
      </c>
      <c r="D14" s="12">
        <v>4.0000000000000001E-3</v>
      </c>
      <c r="E14" s="7" t="s">
        <v>157</v>
      </c>
    </row>
    <row r="15" spans="1:5" x14ac:dyDescent="0.2">
      <c r="A15" s="2" t="s">
        <v>92</v>
      </c>
      <c r="B15" s="16">
        <f>B12*B14</f>
        <v>1.72E-2</v>
      </c>
      <c r="C15" s="16">
        <f>C12*C14</f>
        <v>5.16E-2</v>
      </c>
      <c r="D15" s="16">
        <f>D12*D14</f>
        <v>0.2064</v>
      </c>
    </row>
    <row r="17" spans="1:5" ht="69.75" customHeight="1" x14ac:dyDescent="0.2">
      <c r="A17" s="2" t="s">
        <v>93</v>
      </c>
      <c r="B17" s="12">
        <v>0.35</v>
      </c>
      <c r="C17" s="12">
        <v>0.55000000000000004</v>
      </c>
      <c r="D17" s="12">
        <v>0.75</v>
      </c>
      <c r="E17" s="7" t="s">
        <v>154</v>
      </c>
    </row>
    <row r="18" spans="1:5" x14ac:dyDescent="0.2">
      <c r="A18" s="2" t="s">
        <v>94</v>
      </c>
      <c r="B18" s="16">
        <f>B15*B17</f>
        <v>6.0199999999999993E-3</v>
      </c>
      <c r="C18" s="16">
        <f>C15*C17</f>
        <v>2.8380000000000002E-2</v>
      </c>
      <c r="D18" s="16">
        <f>D15*D17</f>
        <v>0.15479999999999999</v>
      </c>
    </row>
    <row r="19" spans="1:5" ht="34.5" customHeight="1" x14ac:dyDescent="0.2">
      <c r="A19" s="2"/>
      <c r="E19" s="7" t="s">
        <v>95</v>
      </c>
    </row>
    <row r="21" spans="1:5" x14ac:dyDescent="0.2">
      <c r="A21" s="23" t="s">
        <v>54</v>
      </c>
      <c r="B21" s="23"/>
      <c r="C21" s="23"/>
      <c r="D21" s="23"/>
    </row>
    <row r="22" spans="1:5" x14ac:dyDescent="0.2">
      <c r="A22" s="5" t="s">
        <v>96</v>
      </c>
      <c r="B22" s="15">
        <f>B18</f>
        <v>6.0199999999999993E-3</v>
      </c>
      <c r="C22" s="15">
        <f>C18</f>
        <v>2.8380000000000002E-2</v>
      </c>
      <c r="D22" s="15">
        <f>D18</f>
        <v>0.15479999999999999</v>
      </c>
    </row>
  </sheetData>
  <mergeCells count="4">
    <mergeCell ref="A1:D1"/>
    <mergeCell ref="A3:D3"/>
    <mergeCell ref="A6:D6"/>
    <mergeCell ref="A21:D21"/>
  </mergeCell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5"/>
  <sheetViews>
    <sheetView showGridLines="0" topLeftCell="A6" zoomScaleNormal="100" workbookViewId="0">
      <selection activeCell="E24" sqref="E24"/>
    </sheetView>
  </sheetViews>
  <sheetFormatPr baseColWidth="10" defaultColWidth="8.6640625" defaultRowHeight="15" x14ac:dyDescent="0.2"/>
  <cols>
    <col min="1" max="1" width="46" customWidth="1"/>
    <col min="2" max="4" width="15" customWidth="1"/>
    <col min="5" max="5" width="50" customWidth="1"/>
  </cols>
  <sheetData>
    <row r="1" spans="1:5" ht="21.75" customHeight="1" x14ac:dyDescent="0.2">
      <c r="A1" s="24" t="s">
        <v>97</v>
      </c>
      <c r="B1" s="24"/>
      <c r="C1" s="24"/>
      <c r="D1" s="24"/>
    </row>
    <row r="2" spans="1:5" ht="45" customHeight="1" x14ac:dyDescent="0.2">
      <c r="A2" s="25" t="s">
        <v>98</v>
      </c>
      <c r="B2" s="25"/>
      <c r="C2" s="25"/>
      <c r="D2" s="25"/>
      <c r="E2" s="25"/>
    </row>
    <row r="4" spans="1:5" x14ac:dyDescent="0.2">
      <c r="A4" s="23" t="s">
        <v>57</v>
      </c>
      <c r="B4" s="23"/>
      <c r="C4" s="23"/>
      <c r="D4" s="23"/>
    </row>
    <row r="5" spans="1:5" x14ac:dyDescent="0.2">
      <c r="A5" s="2" t="s">
        <v>99</v>
      </c>
      <c r="B5" s="2">
        <f>'Program Data'!N14</f>
        <v>1099</v>
      </c>
      <c r="E5" s="7" t="s">
        <v>100</v>
      </c>
    </row>
    <row r="6" spans="1:5" ht="26" x14ac:dyDescent="0.2">
      <c r="A6" s="2" t="s">
        <v>101</v>
      </c>
      <c r="B6" s="8">
        <f>'Program Data'!N15</f>
        <v>13091</v>
      </c>
      <c r="E6" s="7" t="s">
        <v>102</v>
      </c>
    </row>
    <row r="8" spans="1:5" x14ac:dyDescent="0.2">
      <c r="A8" s="23" t="s">
        <v>35</v>
      </c>
      <c r="B8" s="23"/>
      <c r="C8" s="23"/>
      <c r="D8" s="23"/>
    </row>
    <row r="9" spans="1:5" ht="30" customHeight="1" x14ac:dyDescent="0.2">
      <c r="A9" s="9"/>
      <c r="B9" s="10" t="s">
        <v>36</v>
      </c>
      <c r="C9" s="10" t="s">
        <v>37</v>
      </c>
      <c r="D9" s="10" t="s">
        <v>38</v>
      </c>
      <c r="E9" s="5" t="s">
        <v>39</v>
      </c>
    </row>
    <row r="10" spans="1:5" ht="54.75" customHeight="1" x14ac:dyDescent="0.2">
      <c r="A10" s="2" t="s">
        <v>103</v>
      </c>
      <c r="B10" s="3">
        <v>8</v>
      </c>
      <c r="C10" s="3">
        <v>5</v>
      </c>
      <c r="D10" s="3">
        <v>3</v>
      </c>
      <c r="E10" s="7" t="s">
        <v>104</v>
      </c>
    </row>
    <row r="11" spans="1:5" x14ac:dyDescent="0.2">
      <c r="A11" s="2" t="s">
        <v>105</v>
      </c>
      <c r="B11" s="11">
        <f>$B$5/B10</f>
        <v>137.375</v>
      </c>
      <c r="C11" s="11">
        <f>$B$5/C10</f>
        <v>219.8</v>
      </c>
      <c r="D11" s="11">
        <f>$B$5/D10</f>
        <v>366.33333333333331</v>
      </c>
    </row>
    <row r="13" spans="1:5" ht="109.5" customHeight="1" x14ac:dyDescent="0.2">
      <c r="A13" s="2" t="s">
        <v>106</v>
      </c>
      <c r="B13" s="3">
        <v>0.1</v>
      </c>
      <c r="C13" s="3">
        <v>0.2</v>
      </c>
      <c r="D13" s="3">
        <v>0.35</v>
      </c>
      <c r="E13" s="7" t="s">
        <v>107</v>
      </c>
    </row>
    <row r="14" spans="1:5" x14ac:dyDescent="0.2">
      <c r="A14" s="2" t="s">
        <v>108</v>
      </c>
      <c r="B14" s="16">
        <f>B11*B13</f>
        <v>13.737500000000001</v>
      </c>
      <c r="C14" s="16">
        <f>C11*C13</f>
        <v>43.960000000000008</v>
      </c>
      <c r="D14" s="16">
        <f>D11*D13</f>
        <v>128.21666666666664</v>
      </c>
    </row>
    <row r="16" spans="1:5" ht="90" customHeight="1" x14ac:dyDescent="0.2">
      <c r="A16" s="2" t="s">
        <v>109</v>
      </c>
      <c r="B16" s="12">
        <v>0.75</v>
      </c>
      <c r="C16" s="12">
        <v>0.85</v>
      </c>
      <c r="D16" s="12">
        <v>0.95</v>
      </c>
      <c r="E16" s="7" t="s">
        <v>110</v>
      </c>
    </row>
    <row r="17" spans="1:5" x14ac:dyDescent="0.2">
      <c r="A17" s="2" t="s">
        <v>111</v>
      </c>
      <c r="B17" s="16">
        <f>B14*B16</f>
        <v>10.303125000000001</v>
      </c>
      <c r="C17" s="16">
        <f>C14*C16</f>
        <v>37.366000000000007</v>
      </c>
      <c r="D17" s="16">
        <f>D14*D16</f>
        <v>121.8058333333333</v>
      </c>
    </row>
    <row r="19" spans="1:5" x14ac:dyDescent="0.2">
      <c r="A19" s="23" t="s">
        <v>54</v>
      </c>
      <c r="B19" s="23"/>
      <c r="C19" s="23"/>
      <c r="D19" s="23"/>
    </row>
    <row r="20" spans="1:5" x14ac:dyDescent="0.2">
      <c r="A20" s="5" t="s">
        <v>112</v>
      </c>
      <c r="B20" s="15">
        <f>B17</f>
        <v>10.303125000000001</v>
      </c>
      <c r="C20" s="15">
        <f>C17</f>
        <v>37.366000000000007</v>
      </c>
      <c r="D20" s="15">
        <f>D17</f>
        <v>121.8058333333333</v>
      </c>
    </row>
    <row r="22" spans="1:5" x14ac:dyDescent="0.2">
      <c r="A22" s="23" t="s">
        <v>113</v>
      </c>
      <c r="B22" s="23"/>
      <c r="C22" s="23"/>
      <c r="D22" s="23"/>
    </row>
    <row r="23" spans="1:5" x14ac:dyDescent="0.2">
      <c r="A23" s="2" t="s">
        <v>114</v>
      </c>
      <c r="B23" s="17">
        <f>IFERROR(B5/B6,"n/a")</f>
        <v>8.3950805897181263E-2</v>
      </c>
      <c r="E23" s="7" t="s">
        <v>115</v>
      </c>
    </row>
    <row r="24" spans="1:5" ht="99.75" customHeight="1" x14ac:dyDescent="0.2">
      <c r="A24" s="2" t="s">
        <v>116</v>
      </c>
      <c r="B24" s="18">
        <f>Summary!$B$25*B23</f>
        <v>3414.6783085362649</v>
      </c>
      <c r="E24" s="7" t="s">
        <v>117</v>
      </c>
    </row>
    <row r="25" spans="1:5" ht="54.75" customHeight="1" x14ac:dyDescent="0.2">
      <c r="A25" s="5" t="s">
        <v>118</v>
      </c>
      <c r="B25" s="19">
        <f>IFERROR($B$24/B20,"n/a")</f>
        <v>331.42161320339841</v>
      </c>
      <c r="C25" s="19">
        <f>IFERROR($B$24/C20,"n/a")</f>
        <v>91.384635993584126</v>
      </c>
      <c r="D25" s="19">
        <f>IFERROR($B$24/D20,"n/a")</f>
        <v>28.033783071716044</v>
      </c>
      <c r="E25" s="7" t="s">
        <v>119</v>
      </c>
    </row>
  </sheetData>
  <mergeCells count="6">
    <mergeCell ref="A22:D22"/>
    <mergeCell ref="A1:D1"/>
    <mergeCell ref="A2:E2"/>
    <mergeCell ref="A4:D4"/>
    <mergeCell ref="A8:D8"/>
    <mergeCell ref="A19:D19"/>
  </mergeCell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5"/>
  <sheetViews>
    <sheetView showGridLines="0" topLeftCell="A18" zoomScale="101" zoomScaleNormal="100" workbookViewId="0">
      <selection activeCell="E35" sqref="E35"/>
    </sheetView>
  </sheetViews>
  <sheetFormatPr baseColWidth="10" defaultColWidth="8.6640625" defaultRowHeight="15" x14ac:dyDescent="0.2"/>
  <cols>
    <col min="1" max="1" width="44" customWidth="1"/>
    <col min="2" max="4" width="16" customWidth="1"/>
    <col min="5" max="5" width="55" customWidth="1"/>
  </cols>
  <sheetData>
    <row r="1" spans="1:5" ht="21.75" customHeight="1" x14ac:dyDescent="0.2">
      <c r="A1" s="24" t="s">
        <v>120</v>
      </c>
      <c r="B1" s="24"/>
      <c r="C1" s="24"/>
      <c r="D1" s="24"/>
    </row>
    <row r="3" spans="1:5" x14ac:dyDescent="0.2">
      <c r="A3" s="23" t="s">
        <v>121</v>
      </c>
      <c r="B3" s="23"/>
      <c r="C3" s="23"/>
      <c r="D3" s="23"/>
    </row>
    <row r="4" spans="1:5" ht="30" customHeight="1" x14ac:dyDescent="0.2">
      <c r="A4" s="9"/>
      <c r="B4" s="10" t="s">
        <v>36</v>
      </c>
      <c r="C4" s="10" t="s">
        <v>37</v>
      </c>
      <c r="D4" s="10" t="s">
        <v>38</v>
      </c>
      <c r="E4" s="5" t="s">
        <v>39</v>
      </c>
    </row>
    <row r="5" spans="1:5" x14ac:dyDescent="0.2">
      <c r="A5" s="2" t="s">
        <v>122</v>
      </c>
      <c r="B5" s="20">
        <f>'1. Immunization'!B29</f>
        <v>3.0537500000000004</v>
      </c>
      <c r="C5" s="20">
        <f>'1. Immunization'!C29</f>
        <v>23.13055555555556</v>
      </c>
      <c r="D5" s="20">
        <f>'1. Immunization'!D29</f>
        <v>148.82499999999996</v>
      </c>
    </row>
    <row r="6" spans="1:5" x14ac:dyDescent="0.2">
      <c r="A6" s="2" t="s">
        <v>123</v>
      </c>
      <c r="B6" s="20">
        <f>'2. Vitamin A-Deworming'!B19</f>
        <v>2.0045549999999999</v>
      </c>
      <c r="C6" s="20">
        <f>'2. Vitamin A-Deworming'!C19</f>
        <v>8.0047440000000005</v>
      </c>
      <c r="D6" s="20">
        <f>'2. Vitamin A-Deworming'!D19</f>
        <v>27.268685999999992</v>
      </c>
    </row>
    <row r="7" spans="1:5" x14ac:dyDescent="0.2">
      <c r="A7" s="2" t="s">
        <v>124</v>
      </c>
      <c r="B7" s="20">
        <f>'3. Maternal-Newborn Care'!B20</f>
        <v>0.22491</v>
      </c>
      <c r="C7" s="20">
        <f>'3. Maternal-Newborn Care'!C20</f>
        <v>0.81144000000000016</v>
      </c>
      <c r="D7" s="20">
        <f>'3. Maternal-Newborn Care'!D20</f>
        <v>2.3520000000000003</v>
      </c>
    </row>
    <row r="8" spans="1:5" x14ac:dyDescent="0.2">
      <c r="A8" s="2" t="s">
        <v>125</v>
      </c>
      <c r="B8" s="20">
        <f>'4. Family Planning'!B22</f>
        <v>6.0199999999999993E-3</v>
      </c>
      <c r="C8" s="20">
        <f>'4. Family Planning'!C22</f>
        <v>2.8380000000000002E-2</v>
      </c>
      <c r="D8" s="20">
        <f>'4. Family Planning'!D22</f>
        <v>0.15479999999999999</v>
      </c>
    </row>
    <row r="9" spans="1:5" x14ac:dyDescent="0.2">
      <c r="A9" s="5" t="s">
        <v>126</v>
      </c>
      <c r="B9" s="15">
        <f>SUM(B5:B8)</f>
        <v>5.2892350000000015</v>
      </c>
      <c r="C9" s="15">
        <f>SUM(C5:C8)</f>
        <v>31.975119555555562</v>
      </c>
      <c r="D9" s="15">
        <f>SUM(D5:D8)</f>
        <v>178.60048599999996</v>
      </c>
    </row>
    <row r="11" spans="1:5" ht="26" x14ac:dyDescent="0.2">
      <c r="A11" s="2"/>
      <c r="B11" s="12">
        <v>0.85</v>
      </c>
      <c r="C11" s="12">
        <v>0.9</v>
      </c>
      <c r="D11" s="12">
        <v>1</v>
      </c>
      <c r="E11" s="7" t="s">
        <v>127</v>
      </c>
    </row>
    <row r="12" spans="1:5" x14ac:dyDescent="0.2">
      <c r="A12" s="5" t="s">
        <v>128</v>
      </c>
      <c r="B12" s="15">
        <f>B9*B11</f>
        <v>4.4958497500000014</v>
      </c>
      <c r="C12" s="15">
        <f>C9*C11</f>
        <v>28.777607600000007</v>
      </c>
      <c r="D12" s="15">
        <f>D9*D11</f>
        <v>178.60048599999996</v>
      </c>
    </row>
    <row r="14" spans="1:5" x14ac:dyDescent="0.2">
      <c r="A14" s="23" t="s">
        <v>129</v>
      </c>
      <c r="B14" s="23"/>
      <c r="C14" s="23"/>
      <c r="D14" s="23"/>
    </row>
    <row r="15" spans="1:5" ht="60" customHeight="1" x14ac:dyDescent="0.2">
      <c r="A15" s="2" t="s">
        <v>130</v>
      </c>
      <c r="B15" s="21">
        <v>33944.559999999998</v>
      </c>
      <c r="E15" s="7" t="s">
        <v>159</v>
      </c>
    </row>
    <row r="16" spans="1:5" ht="49.5" customHeight="1" x14ac:dyDescent="0.2">
      <c r="A16" s="2" t="s">
        <v>131</v>
      </c>
      <c r="B16" s="21">
        <v>30031.98</v>
      </c>
      <c r="E16" s="7"/>
    </row>
    <row r="17" spans="1:5" ht="30" customHeight="1" x14ac:dyDescent="0.2">
      <c r="A17" s="2" t="s">
        <v>132</v>
      </c>
      <c r="B17" s="21">
        <v>4289.9399999999996</v>
      </c>
      <c r="E17" s="7"/>
    </row>
    <row r="18" spans="1:5" x14ac:dyDescent="0.2">
      <c r="A18" s="5" t="s">
        <v>133</v>
      </c>
    </row>
    <row r="19" spans="1:5" ht="45" customHeight="1" x14ac:dyDescent="0.2">
      <c r="A19" s="2" t="s">
        <v>134</v>
      </c>
      <c r="B19" s="21">
        <v>799.71</v>
      </c>
      <c r="E19" s="7"/>
    </row>
    <row r="20" spans="1:5" x14ac:dyDescent="0.2">
      <c r="A20" s="2" t="s">
        <v>135</v>
      </c>
      <c r="B20" s="21">
        <v>53344.79</v>
      </c>
      <c r="E20" s="7"/>
    </row>
    <row r="21" spans="1:5" x14ac:dyDescent="0.2">
      <c r="A21" s="2" t="s">
        <v>136</v>
      </c>
      <c r="B21" s="21">
        <v>85017.78</v>
      </c>
      <c r="E21" s="7"/>
    </row>
    <row r="22" spans="1:5" x14ac:dyDescent="0.2">
      <c r="A22" s="2" t="s">
        <v>137</v>
      </c>
      <c r="B22" s="14">
        <f>B15/(B15+B19+B20+B21)</f>
        <v>0.19609022959462491</v>
      </c>
      <c r="E22" s="7" t="s">
        <v>138</v>
      </c>
    </row>
    <row r="23" spans="1:5" x14ac:dyDescent="0.2">
      <c r="A23" s="2" t="s">
        <v>139</v>
      </c>
      <c r="B23" s="22">
        <f>B16*B22</f>
        <v>5888.9778533811832</v>
      </c>
    </row>
    <row r="24" spans="1:5" x14ac:dyDescent="0.2">
      <c r="A24" s="2" t="s">
        <v>140</v>
      </c>
      <c r="B24" s="22">
        <f>B17*B22</f>
        <v>841.21531954716511</v>
      </c>
    </row>
    <row r="25" spans="1:5" ht="45" customHeight="1" x14ac:dyDescent="0.2">
      <c r="A25" s="5" t="s">
        <v>141</v>
      </c>
      <c r="B25" s="19">
        <f>B15+B23+B24</f>
        <v>40674.753172928344</v>
      </c>
      <c r="E25" s="7"/>
    </row>
    <row r="27" spans="1:5" x14ac:dyDescent="0.2">
      <c r="A27" s="23" t="s">
        <v>142</v>
      </c>
      <c r="B27" s="23"/>
      <c r="C27" s="23"/>
      <c r="D27" s="23"/>
    </row>
    <row r="28" spans="1:5" x14ac:dyDescent="0.2">
      <c r="A28" s="5" t="s">
        <v>143</v>
      </c>
      <c r="B28" s="19">
        <f>IFERROR($B$25/B12,"n/a")</f>
        <v>9047.1780496953506</v>
      </c>
      <c r="C28" s="19">
        <f>IFERROR($B$25/C12,"n/a")</f>
        <v>1413.4167696736658</v>
      </c>
      <c r="D28" s="19">
        <f>IFERROR($B$25/D12,"n/a")</f>
        <v>227.74155929748341</v>
      </c>
    </row>
    <row r="30" spans="1:5" x14ac:dyDescent="0.2">
      <c r="A30" s="28" t="s">
        <v>144</v>
      </c>
      <c r="B30" s="28"/>
      <c r="C30" s="28"/>
      <c r="D30" s="28"/>
    </row>
    <row r="31" spans="1:5" ht="39" x14ac:dyDescent="0.2">
      <c r="A31" s="2" t="s">
        <v>112</v>
      </c>
      <c r="B31" s="20">
        <f>'5. Mental Health (DALYs)'!B20</f>
        <v>10.303125000000001</v>
      </c>
      <c r="C31" s="20">
        <f>'5. Mental Health (DALYs)'!C20</f>
        <v>37.366000000000007</v>
      </c>
      <c r="D31" s="20">
        <f>'5. Mental Health (DALYs)'!D20</f>
        <v>121.8058333333333</v>
      </c>
      <c r="E31" s="7" t="s">
        <v>145</v>
      </c>
    </row>
    <row r="32" spans="1:5" x14ac:dyDescent="0.2">
      <c r="A32" s="2" t="s">
        <v>146</v>
      </c>
      <c r="B32" s="18">
        <f>'5. Mental Health (DALYs)'!B25</f>
        <v>331.42161320339841</v>
      </c>
      <c r="C32" s="18">
        <f>'5. Mental Health (DALYs)'!C25</f>
        <v>91.384635993584126</v>
      </c>
      <c r="D32" s="18">
        <f>'5. Mental Health (DALYs)'!D25</f>
        <v>28.033783071716044</v>
      </c>
    </row>
    <row r="34" spans="1:4" x14ac:dyDescent="0.2">
      <c r="A34" s="23" t="s">
        <v>147</v>
      </c>
      <c r="B34" s="23"/>
      <c r="C34" s="23"/>
      <c r="D34" s="23"/>
    </row>
    <row r="35" spans="1:4" ht="54.75" customHeight="1" x14ac:dyDescent="0.2">
      <c r="A35" s="27" t="s">
        <v>158</v>
      </c>
      <c r="B35" s="27"/>
      <c r="C35" s="27"/>
      <c r="D35" s="27"/>
    </row>
  </sheetData>
  <mergeCells count="7">
    <mergeCell ref="A34:D34"/>
    <mergeCell ref="A35:D35"/>
    <mergeCell ref="A1:D1"/>
    <mergeCell ref="A3:D3"/>
    <mergeCell ref="A14:D14"/>
    <mergeCell ref="A27:D27"/>
    <mergeCell ref="A30:D30"/>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Program Data</vt:lpstr>
      <vt:lpstr>1. Immunization</vt:lpstr>
      <vt:lpstr>2. Vitamin A-Deworming</vt:lpstr>
      <vt:lpstr>3. Maternal-Newborn Care</vt:lpstr>
      <vt:lpstr>4. Family Planning</vt:lpstr>
      <vt:lpstr>5. Mental Health (DALYs)</vt:lpstr>
      <vt:lpstr>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Elliot, Mary Shore</cp:lastModifiedBy>
  <cp:revision>0</cp:revision>
  <dcterms:created xsi:type="dcterms:W3CDTF">2026-09-09T09:19:24Z</dcterms:created>
  <dcterms:modified xsi:type="dcterms:W3CDTF">2026-09-09T16:09:56Z</dcterms:modified>
  <dc:language>en-US</dc:language>
</cp:coreProperties>
</file>